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Instrucciones" sheetId="1" r:id="rId1"/>
    <sheet name="Cálculos" sheetId="2" r:id="rId2"/>
  </sheets>
  <definedNames>
    <definedName name="_xlnm.Print_Area" localSheetId="1">'Cálculos'!$C$3:$G$52</definedName>
  </definedNames>
  <calcPr fullCalcOnLoad="1"/>
</workbook>
</file>

<file path=xl/comments2.xml><?xml version="1.0" encoding="utf-8"?>
<comments xmlns="http://schemas.openxmlformats.org/spreadsheetml/2006/main">
  <authors>
    <author>Jaime Alemany</author>
    <author>Trabajo</author>
  </authors>
  <commentList>
    <comment ref="C33" authorId="0">
      <text>
        <r>
          <rPr>
            <b/>
            <sz val="8"/>
            <rFont val="Tahoma"/>
            <family val="0"/>
          </rPr>
          <t>Desgraciadamente, no siempre tenemos el horizonte a tiro de telescopio...</t>
        </r>
      </text>
    </comment>
    <comment ref="C31" authorId="0">
      <text>
        <r>
          <rPr>
            <b/>
            <sz val="8"/>
            <rFont val="Tahoma"/>
            <family val="0"/>
          </rPr>
          <t>Esto sólo es útil para CCDs con píxeles rectangulares (no cuadrados)</t>
        </r>
      </text>
    </comment>
    <comment ref="C11" authorId="0">
      <text>
        <r>
          <rPr>
            <b/>
            <sz val="8"/>
            <rFont val="Tahoma"/>
            <family val="0"/>
          </rPr>
          <t>Distancia efectiva, incluyendo barlows, oculares, lo que sea.</t>
        </r>
      </text>
    </comment>
    <comment ref="C9" authorId="0">
      <text>
        <r>
          <rPr>
            <b/>
            <sz val="8"/>
            <rFont val="Tahoma"/>
            <family val="0"/>
          </rPr>
          <t>Datos básicos para calcular qué ángulo cubre cada píxel de la cámara.</t>
        </r>
      </text>
    </comment>
    <comment ref="E43" authorId="0">
      <text>
        <r>
          <rPr>
            <b/>
            <sz val="8"/>
            <rFont val="Tahoma"/>
            <family val="0"/>
          </rPr>
          <t>Ojo no hacerlo al revés...</t>
        </r>
      </text>
    </comment>
    <comment ref="C41" authorId="0">
      <text>
        <r>
          <rPr>
            <b/>
            <sz val="8"/>
            <rFont val="Tahoma"/>
            <family val="0"/>
          </rPr>
          <t xml:space="preserve">Esto nos da la longitud de la traza de la estrella.
</t>
        </r>
      </text>
    </comment>
    <comment ref="E53" authorId="0">
      <text>
        <r>
          <rPr>
            <b/>
            <sz val="8"/>
            <rFont val="Tahoma"/>
            <family val="0"/>
          </rPr>
          <t>Al fin y al cabo, para latitudes típicas, puede valer sin mover el telescopio, más comodo para volver a probar.</t>
        </r>
      </text>
    </comment>
    <comment ref="E51" authorId="0">
      <text>
        <r>
          <rPr>
            <b/>
            <sz val="8"/>
            <rFont val="Tahoma"/>
            <family val="0"/>
          </rPr>
          <t>Este es el que parece que va al reves, A VECES, no lo entiendo.</t>
        </r>
      </text>
    </comment>
    <comment ref="C38" authorId="1">
      <text>
        <r>
          <rPr>
            <b/>
            <sz val="8"/>
            <rFont val="Tahoma"/>
            <family val="0"/>
          </rPr>
          <t>OJO que derivan AL REVES de lo aparente, el movimiento Norte del telescopio nos indica la deriva hacia el Sur, etc.</t>
        </r>
      </text>
    </comment>
  </commentList>
</comments>
</file>

<file path=xl/sharedStrings.xml><?xml version="1.0" encoding="utf-8"?>
<sst xmlns="http://schemas.openxmlformats.org/spreadsheetml/2006/main" count="120" uniqueCount="109">
  <si>
    <t>Cálculo para alinear a la polar</t>
  </si>
  <si>
    <t>Datos de la CCD y el telescopio</t>
  </si>
  <si>
    <t>Pixels vertical:</t>
  </si>
  <si>
    <t>Pixels horizontal:</t>
  </si>
  <si>
    <t>Distancia Focal (mm):</t>
  </si>
  <si>
    <t>Tamaño del chip horiz (mm):</t>
  </si>
  <si>
    <t>Tamaño del chip vert. (mm):</t>
  </si>
  <si>
    <t>Datos a introducir</t>
  </si>
  <si>
    <t>Cálculos</t>
  </si>
  <si>
    <t>Tamaño pixel horizontal</t>
  </si>
  <si>
    <t>Tamaño pixel vertical</t>
  </si>
  <si>
    <t>min arco</t>
  </si>
  <si>
    <t>tiempo (secs)</t>
  </si>
  <si>
    <t>FOVs</t>
  </si>
  <si>
    <t>Alineación</t>
  </si>
  <si>
    <t>Horizonte OESTE</t>
  </si>
  <si>
    <t>Arriba</t>
  </si>
  <si>
    <t>Total Horizontal</t>
  </si>
  <si>
    <t>Total Vertical</t>
  </si>
  <si>
    <t>Por pixel, horizontal</t>
  </si>
  <si>
    <t>Por pixel, vertical</t>
  </si>
  <si>
    <t>Dirección E-W vertical (1) u horiz (0)</t>
  </si>
  <si>
    <t>ángulo error</t>
  </si>
  <si>
    <t xml:space="preserve">Desplazar </t>
  </si>
  <si>
    <t>radianes</t>
  </si>
  <si>
    <t>pixels prueba</t>
  </si>
  <si>
    <t>pixels la altura hacia</t>
  </si>
  <si>
    <t>o lo que es igual</t>
  </si>
  <si>
    <t>pixels el azimut hacia el</t>
  </si>
  <si>
    <t>Tamaño pix E-W</t>
  </si>
  <si>
    <t>Idem N-S</t>
  </si>
  <si>
    <t>tras haber puesto el telescopio arriba</t>
  </si>
  <si>
    <t>tras haber puesto el tel. al horizonte.</t>
  </si>
  <si>
    <t>minutos de arco</t>
  </si>
  <si>
    <t>Elevacion en grados de la estrella del horizonte</t>
  </si>
  <si>
    <t>... Que si hubiese sido en el horizonte serian</t>
  </si>
  <si>
    <t>contando la elevación</t>
  </si>
  <si>
    <t>Solo hay que meter valores en los recuadros azules</t>
  </si>
  <si>
    <t>ángulo de error</t>
  </si>
  <si>
    <t>Paso 1</t>
  </si>
  <si>
    <t>Paso 2</t>
  </si>
  <si>
    <t>Paso 3</t>
  </si>
  <si>
    <t>Introducir los datos que se solicitan en el recuadro superior, "Datos de la CCD y el telescopio"</t>
  </si>
  <si>
    <t>Determinar hacia donde derivan las estrellas en cada caso, según lo vemos en la pantalla</t>
  </si>
  <si>
    <t>1) Varios segundos en modo "normal" (con seguimiento), para poder distinguir la imagen</t>
  </si>
  <si>
    <t>2) Detener el motor de seguimiento durante X (30 esta bien para empezar) segundos</t>
  </si>
  <si>
    <t>4) Detener la exposición y verla en la pantalla</t>
  </si>
  <si>
    <t>Paso 4</t>
  </si>
  <si>
    <t>Paso 5</t>
  </si>
  <si>
    <t>Mover el telescopio a una estrella lo más próxima al ecuador celeste, pero en este caso con 90º de elevación</t>
  </si>
  <si>
    <t>Paso 6</t>
  </si>
  <si>
    <t>Con la misma estrella del paso 5, volviéndola a centrar, sacar una toma utilizando el mismo sistema del paso 4</t>
  </si>
  <si>
    <t>La imagen será similar a la anterior, y hay que medir la deriva otra vez.</t>
  </si>
  <si>
    <t>Paso 7</t>
  </si>
  <si>
    <t>Apuntar los resultados en el cuadro "Arriba"</t>
  </si>
  <si>
    <t>Alinear a la Polar con una CCD y este sistema</t>
  </si>
  <si>
    <t>También se amplia la precisión utilizando mayor distancia focal (barlow, por ejemplo)</t>
  </si>
  <si>
    <t>NOTAS:</t>
  </si>
  <si>
    <t xml:space="preserve">Notas previas: </t>
  </si>
  <si>
    <t>Todos los datos a introducir y cálculos están en la hoja "Calculos", accesible en la pestaña inferior de la pantalla</t>
  </si>
  <si>
    <t>Sólo hay que meter datos en los recuadros azules, nunca en los amarillos que son resultados.</t>
  </si>
  <si>
    <t>Pasos a seguir:</t>
  </si>
  <si>
    <t>Centrarla en la CCD (ésta debe estar orientada la X coincidiendo con N/S o E/W, nunca en diagonal) y sacar una toma de la siguiente forma:</t>
  </si>
  <si>
    <t>La imagen se parecerá a esta (esperemos que con más estrellas en campo! :-):</t>
  </si>
  <si>
    <t>Píxeles desplazamiento</t>
  </si>
  <si>
    <t>Píxeles desplazamiento (deriva)</t>
  </si>
  <si>
    <t>Dirección a que deriva la estrella (N=1, S=0)</t>
  </si>
  <si>
    <t>En tiempo</t>
  </si>
  <si>
    <t>En minutos de arco</t>
  </si>
  <si>
    <t>Elegir una estrella del ecuador celeste (declinación 0) y lo más próxima al horizonte oeste posible (a la altura ya indicada antes).</t>
  </si>
  <si>
    <t>Latitud del observatorio (en grados)</t>
  </si>
  <si>
    <t>o sin mover el telescopio</t>
  </si>
  <si>
    <t xml:space="preserve">El sistema que se explica puede simplificarse si contamos con software de guiado, especialmente la forma de </t>
  </si>
  <si>
    <t>dejar la traza de la estrella; está pensado para poderse utilizar sin software adicional.</t>
  </si>
  <si>
    <t>Es muy interesante calcular cuanto giran los ejes (altitud y azimut) de la montura con cada vuelta de los tornillos</t>
  </si>
  <si>
    <t>de ajuste. Por ejemplo, si los tornillos de azimut son M8 (8mm diámetro, 1.25mm paso) y están situados a 15cm</t>
  </si>
  <si>
    <t>del eje central de la montura (donde se ancla al trípode o columna), sabremos que una vuelta (1.25mm), será</t>
  </si>
  <si>
    <t xml:space="preserve"> aproximadamente, 0,5º (arcotangente de (1.25/150))</t>
  </si>
  <si>
    <t xml:space="preserve">Si no se puede acceder al horizonte oeste pero sí (o mejor) al este, el método es igualmente válido, pero hay que invertir el sentido de la corrección </t>
  </si>
  <si>
    <t>(mover abajo cuando diga arriba y viceversa) para la prueba en el horizonte.</t>
  </si>
  <si>
    <t xml:space="preserve">En teoría, el telescopio debe estar bastante bien alineado; sin embargo, para mayor precisión, máxime cuando no se pueda acceder al horizonte, </t>
  </si>
  <si>
    <t>Volver al horizonte (misma elevación de antes) y, con los mandos de azimut, mover la montura midiendo el movimiento por el</t>
  </si>
  <si>
    <t xml:space="preserve">Utilizando el enfoque de la CCD u otro método que se nos ocurra, y utilizando solo los tornillos de ajuste de altura, mover la </t>
  </si>
  <si>
    <t>En el recuadro "Horizonte oeste", introducir los valores de hacia donde ha derivado (introducir 1 si es norte, 0 si sur), píxeles de</t>
  </si>
  <si>
    <t>método que sea, los píxeles indicados en el cuadro "Arriba"</t>
  </si>
  <si>
    <t>montura los píxeles indicados según el cálculo del paso anterior. Si son demasiados píxeles, conviene hacer un ajuste más</t>
  </si>
  <si>
    <t>basto primero basándose en la medida que hemos hecho sobre cada vuelta de tornillo.</t>
  </si>
  <si>
    <t>Lunático Astronomía ofrece esta hoja electrónica de forma gratuita para facilitar la</t>
  </si>
  <si>
    <t>alineación polar de telescopios. Aunque se ha revisado y comprobado (de hecho,</t>
  </si>
  <si>
    <t>utilizado frecuentemente), puede tener errores. Lunático Astronomía no se hace</t>
  </si>
  <si>
    <t>responsable de los problemas que se deriven de su utilización.</t>
  </si>
  <si>
    <t>Agradeceremos que nos notifiquen cualquier error detectado para subsanarlo.</t>
  </si>
  <si>
    <t>Esperamos que les sea de utilidad.</t>
  </si>
  <si>
    <t>http://www.lunatico.es</t>
  </si>
  <si>
    <t>mailto:info@lunatico.es</t>
  </si>
  <si>
    <t>Tiempo de la prueba</t>
  </si>
  <si>
    <t>3) Activar el motor a el doble de la sidérea, al oeste, durante los mismos X segundos</t>
  </si>
  <si>
    <t>deriva y segundos de la prueba (segundos de deriva, sin contar la marca de la estrella, será la el tiempo empleado</t>
  </si>
  <si>
    <t>en el paso 4.3 más el paso 4.4 (2X).</t>
  </si>
  <si>
    <t>Como alternativa, y si se tiene software de guiado, resulta más cómodo tomar una estrella guía, y ver como deriva</t>
  </si>
  <si>
    <t>(por supuesto, deshabilitando las correcciones de guiado).</t>
  </si>
  <si>
    <t>Hay que medir los píxeles de desviación de la mejor forma posible; el software de guiado probablemente nos de</t>
  </si>
  <si>
    <t>ese dato (conviene hacer un esfuerzo de promedio mental para evitar efectos del "seeing") o, si hemos tomado una</t>
  </si>
  <si>
    <t>imagen con el método propuesto, contar los píxeles siempre en la parte más cercana a la estrella.</t>
  </si>
  <si>
    <t>(por ejemplo, con una estrella centrada en modo enfoque, mover el telescopio al sur; si la estrella se mueve a la derecha,</t>
  </si>
  <si>
    <t>sabremos que a la derecha está la derivación al norte, y que el movimiento E/W es vertical).</t>
  </si>
  <si>
    <t xml:space="preserve">Introducir, en el recuadro de "Alineación", en que sentido de la cámara está el eje E/W, y los grados de elevación </t>
  </si>
  <si>
    <t>(por si no podemos acceder a una estrella en el horizonte, elevación 0º)</t>
  </si>
  <si>
    <t>o la base de la montura no está bien nivelada, conviene repetir el proceso (desde el paso 4), y si es posible incrementando el tiempo de la prueba.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</si>
</sst>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172" fontId="0" fillId="3" borderId="1" xfId="0" applyNumberFormat="1" applyFill="1" applyBorder="1" applyAlignment="1">
      <alignment/>
    </xf>
    <xf numFmtId="172" fontId="3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40</xdr:row>
      <xdr:rowOff>38100</xdr:rowOff>
    </xdr:from>
    <xdr:to>
      <xdr:col>7</xdr:col>
      <xdr:colOff>95250</xdr:colOff>
      <xdr:row>54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6515100"/>
          <a:ext cx="31242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3</xdr:col>
      <xdr:colOff>0</xdr:colOff>
      <xdr:row>11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76200"/>
          <a:ext cx="16668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natico.es/" TargetMode="External" /><Relationship Id="rId2" Type="http://schemas.openxmlformats.org/officeDocument/2006/relationships/hyperlink" Target="mailto:info@lunatico.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4"/>
  <sheetViews>
    <sheetView tabSelected="1" workbookViewId="0" topLeftCell="A2">
      <selection activeCell="D37" sqref="D37"/>
    </sheetView>
  </sheetViews>
  <sheetFormatPr defaultColWidth="11.421875" defaultRowHeight="12.75"/>
  <cols>
    <col min="2" max="2" width="14.140625" style="0" customWidth="1"/>
    <col min="8" max="8" width="13.00390625" style="0" bestFit="1" customWidth="1"/>
    <col min="9" max="9" width="12.28125" style="0" bestFit="1" customWidth="1"/>
    <col min="10" max="10" width="12.421875" style="0" bestFit="1" customWidth="1"/>
    <col min="12" max="12" width="13.00390625" style="0" bestFit="1" customWidth="1"/>
  </cols>
  <sheetData>
    <row r="2" ht="12.75">
      <c r="E2" t="s">
        <v>87</v>
      </c>
    </row>
    <row r="3" ht="12.75">
      <c r="E3" t="s">
        <v>88</v>
      </c>
    </row>
    <row r="4" ht="12.75">
      <c r="E4" t="s">
        <v>89</v>
      </c>
    </row>
    <row r="5" ht="12.75">
      <c r="E5" t="s">
        <v>90</v>
      </c>
    </row>
    <row r="6" ht="12.75">
      <c r="E6" t="s">
        <v>91</v>
      </c>
    </row>
    <row r="7" ht="12.75">
      <c r="E7" t="s">
        <v>92</v>
      </c>
    </row>
    <row r="9" ht="12.75">
      <c r="E9" s="16" t="s">
        <v>93</v>
      </c>
    </row>
    <row r="10" ht="12.75">
      <c r="E10" s="16" t="s">
        <v>94</v>
      </c>
    </row>
    <row r="13" ht="12.75">
      <c r="B13" s="1" t="s">
        <v>55</v>
      </c>
    </row>
    <row r="15" spans="2:3" ht="12.75">
      <c r="B15" s="1" t="s">
        <v>58</v>
      </c>
      <c r="C15" t="s">
        <v>59</v>
      </c>
    </row>
    <row r="16" ht="12.75">
      <c r="C16" t="s">
        <v>60</v>
      </c>
    </row>
    <row r="17" ht="12.75">
      <c r="C17" t="s">
        <v>72</v>
      </c>
    </row>
    <row r="18" ht="12.75">
      <c r="C18" t="s">
        <v>73</v>
      </c>
    </row>
    <row r="19" ht="12.75">
      <c r="C19" t="s">
        <v>74</v>
      </c>
    </row>
    <row r="20" ht="12.75">
      <c r="C20" t="s">
        <v>75</v>
      </c>
    </row>
    <row r="21" ht="12.75">
      <c r="C21" t="s">
        <v>76</v>
      </c>
    </row>
    <row r="22" ht="12.75">
      <c r="C22" t="s">
        <v>77</v>
      </c>
    </row>
    <row r="24" ht="12.75">
      <c r="B24" s="1" t="s">
        <v>61</v>
      </c>
    </row>
    <row r="26" spans="2:3" ht="12.75">
      <c r="B26" s="1" t="s">
        <v>39</v>
      </c>
      <c r="C26" t="s">
        <v>42</v>
      </c>
    </row>
    <row r="27" spans="2:3" ht="12.75">
      <c r="B27" s="1" t="s">
        <v>40</v>
      </c>
      <c r="C27" t="s">
        <v>43</v>
      </c>
    </row>
    <row r="28" spans="2:3" ht="12.75">
      <c r="B28" s="1"/>
      <c r="C28" t="s">
        <v>104</v>
      </c>
    </row>
    <row r="29" spans="2:3" ht="12.75">
      <c r="B29" s="1"/>
      <c r="C29" t="s">
        <v>105</v>
      </c>
    </row>
    <row r="30" spans="2:3" ht="12.75">
      <c r="B30" s="1" t="s">
        <v>41</v>
      </c>
      <c r="C30" t="s">
        <v>106</v>
      </c>
    </row>
    <row r="31" spans="2:3" ht="12.75">
      <c r="B31" s="1"/>
      <c r="C31" t="s">
        <v>107</v>
      </c>
    </row>
    <row r="32" spans="2:3" ht="12.75">
      <c r="B32" s="1" t="s">
        <v>47</v>
      </c>
      <c r="C32" t="s">
        <v>69</v>
      </c>
    </row>
    <row r="33" spans="2:3" ht="12.75">
      <c r="B33" s="1"/>
      <c r="C33" t="s">
        <v>62</v>
      </c>
    </row>
    <row r="34" spans="2:4" ht="12.75">
      <c r="B34" s="1"/>
      <c r="D34" t="s">
        <v>44</v>
      </c>
    </row>
    <row r="35" spans="2:4" ht="12.75">
      <c r="B35" s="1"/>
      <c r="D35" t="s">
        <v>45</v>
      </c>
    </row>
    <row r="36" spans="2:4" ht="12.75">
      <c r="B36" s="1"/>
      <c r="D36" t="s">
        <v>96</v>
      </c>
    </row>
    <row r="37" spans="2:4" ht="12.75">
      <c r="B37" s="1"/>
      <c r="D37" t="s">
        <v>46</v>
      </c>
    </row>
    <row r="38" ht="12.75">
      <c r="B38" s="1"/>
    </row>
    <row r="39" spans="2:3" ht="12.75">
      <c r="B39" s="1"/>
      <c r="C39" t="s">
        <v>63</v>
      </c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spans="2:3" ht="12.75">
      <c r="B57" s="1"/>
      <c r="C57" t="s">
        <v>99</v>
      </c>
    </row>
    <row r="58" spans="2:3" ht="12.75">
      <c r="B58" s="1"/>
      <c r="C58" t="s">
        <v>100</v>
      </c>
    </row>
    <row r="59" ht="12.75">
      <c r="B59" s="1"/>
    </row>
    <row r="60" spans="2:3" ht="12.75">
      <c r="B60" s="1"/>
      <c r="C60" t="s">
        <v>101</v>
      </c>
    </row>
    <row r="61" spans="2:3" ht="12.75">
      <c r="B61" s="1"/>
      <c r="C61" t="s">
        <v>102</v>
      </c>
    </row>
    <row r="62" spans="2:3" ht="12.75">
      <c r="B62" s="1"/>
      <c r="C62" t="s">
        <v>103</v>
      </c>
    </row>
    <row r="63" ht="12.75">
      <c r="B63" s="1"/>
    </row>
    <row r="64" spans="2:3" ht="12.75">
      <c r="B64" s="1"/>
      <c r="C64" t="s">
        <v>83</v>
      </c>
    </row>
    <row r="65" spans="2:3" ht="12.75">
      <c r="B65" s="1"/>
      <c r="C65" t="s">
        <v>97</v>
      </c>
    </row>
    <row r="66" spans="2:3" ht="12.75">
      <c r="B66" s="1"/>
      <c r="C66" t="s">
        <v>98</v>
      </c>
    </row>
    <row r="67" spans="2:3" ht="12.75">
      <c r="B67" s="1" t="s">
        <v>48</v>
      </c>
      <c r="C67" t="s">
        <v>49</v>
      </c>
    </row>
    <row r="68" spans="2:3" ht="12.75">
      <c r="B68" s="1"/>
      <c r="C68" t="s">
        <v>82</v>
      </c>
    </row>
    <row r="69" spans="2:3" ht="12.75">
      <c r="B69" s="1"/>
      <c r="C69" t="s">
        <v>85</v>
      </c>
    </row>
    <row r="70" spans="2:3" ht="12.75">
      <c r="B70" s="1"/>
      <c r="C70" t="s">
        <v>86</v>
      </c>
    </row>
    <row r="71" spans="2:3" ht="12.75">
      <c r="B71" s="1" t="s">
        <v>50</v>
      </c>
      <c r="C71" t="s">
        <v>51</v>
      </c>
    </row>
    <row r="72" spans="2:3" ht="12.75">
      <c r="B72" s="1"/>
      <c r="C72" t="s">
        <v>52</v>
      </c>
    </row>
    <row r="73" spans="2:3" ht="12.75">
      <c r="B73" s="1"/>
      <c r="C73" t="s">
        <v>54</v>
      </c>
    </row>
    <row r="74" spans="2:3" ht="12.75">
      <c r="B74" s="1" t="s">
        <v>53</v>
      </c>
      <c r="C74" t="s">
        <v>81</v>
      </c>
    </row>
    <row r="75" spans="2:3" ht="12.75">
      <c r="B75" s="1"/>
      <c r="C75" t="s">
        <v>84</v>
      </c>
    </row>
    <row r="77" ht="12.75">
      <c r="B77" t="s">
        <v>80</v>
      </c>
    </row>
    <row r="78" ht="12.75">
      <c r="B78" t="s">
        <v>108</v>
      </c>
    </row>
    <row r="79" ht="12.75">
      <c r="B79" t="s">
        <v>56</v>
      </c>
    </row>
    <row r="81" ht="12.75">
      <c r="B81" s="1" t="s">
        <v>57</v>
      </c>
    </row>
    <row r="83" ht="12.75">
      <c r="B83" t="s">
        <v>78</v>
      </c>
    </row>
    <row r="84" ht="12.75">
      <c r="B84" t="s">
        <v>79</v>
      </c>
    </row>
  </sheetData>
  <sheetProtection password="DDBF" sheet="1" objects="1" scenarios="1"/>
  <hyperlinks>
    <hyperlink ref="E9" r:id="rId1" display="http://www.lunatico.es"/>
    <hyperlink ref="E10" r:id="rId2" display="mailto:info@lunatico.es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3:G53"/>
  <sheetViews>
    <sheetView workbookViewId="0" topLeftCell="A1">
      <selection activeCell="C41" sqref="C41"/>
    </sheetView>
  </sheetViews>
  <sheetFormatPr defaultColWidth="11.421875" defaultRowHeight="12.75"/>
  <cols>
    <col min="3" max="3" width="41.28125" style="0" bestFit="1" customWidth="1"/>
    <col min="5" max="5" width="24.00390625" style="0" bestFit="1" customWidth="1"/>
    <col min="7" max="7" width="24.28125" style="0" customWidth="1"/>
    <col min="8" max="8" width="12.28125" style="0" bestFit="1" customWidth="1"/>
  </cols>
  <sheetData>
    <row r="3" ht="18">
      <c r="C3" s="2" t="s">
        <v>0</v>
      </c>
    </row>
    <row r="5" ht="12.75">
      <c r="C5" s="15" t="s">
        <v>37</v>
      </c>
    </row>
    <row r="7" ht="12.75">
      <c r="C7" s="1" t="s">
        <v>1</v>
      </c>
    </row>
    <row r="9" spans="3:4" ht="12.75">
      <c r="C9" s="6" t="s">
        <v>7</v>
      </c>
      <c r="D9" s="3"/>
    </row>
    <row r="10" spans="3:4" ht="12.75">
      <c r="C10" s="6"/>
      <c r="D10" s="3"/>
    </row>
    <row r="11" spans="3:4" ht="12.75">
      <c r="C11" s="6" t="s">
        <v>4</v>
      </c>
      <c r="D11" s="3">
        <v>600</v>
      </c>
    </row>
    <row r="12" spans="3:4" ht="12.75">
      <c r="C12" s="6" t="s">
        <v>5</v>
      </c>
      <c r="D12" s="3">
        <v>4.9</v>
      </c>
    </row>
    <row r="13" spans="3:4" ht="12.75">
      <c r="C13" s="6" t="s">
        <v>6</v>
      </c>
      <c r="D13" s="3">
        <v>3.6</v>
      </c>
    </row>
    <row r="14" spans="3:4" ht="12.75">
      <c r="C14" s="6" t="s">
        <v>3</v>
      </c>
      <c r="D14" s="3">
        <v>500</v>
      </c>
    </row>
    <row r="15" spans="3:4" ht="12.75">
      <c r="C15" s="6" t="s">
        <v>2</v>
      </c>
      <c r="D15" s="3">
        <v>290</v>
      </c>
    </row>
    <row r="17" spans="3:4" ht="12.75">
      <c r="C17" s="7" t="s">
        <v>8</v>
      </c>
      <c r="D17" s="4"/>
    </row>
    <row r="18" spans="3:4" ht="12.75">
      <c r="C18" s="4"/>
      <c r="D18" s="4"/>
    </row>
    <row r="19" spans="3:4" ht="12.75">
      <c r="C19" s="4" t="s">
        <v>9</v>
      </c>
      <c r="D19" s="4">
        <f>D12*1000/D14</f>
        <v>9.8</v>
      </c>
    </row>
    <row r="20" spans="3:4" ht="12.75">
      <c r="C20" s="4" t="s">
        <v>10</v>
      </c>
      <c r="D20" s="4">
        <f>D13*1000/D15</f>
        <v>12.413793103448276</v>
      </c>
    </row>
    <row r="21" spans="3:4" ht="12.75">
      <c r="C21" s="4"/>
      <c r="D21" s="4"/>
    </row>
    <row r="22" spans="3:4" ht="12.75">
      <c r="C22" s="7" t="s">
        <v>13</v>
      </c>
      <c r="D22" s="4"/>
    </row>
    <row r="23" spans="3:5" ht="12.75">
      <c r="C23" s="4"/>
      <c r="D23" s="8" t="s">
        <v>11</v>
      </c>
      <c r="E23" s="8" t="s">
        <v>12</v>
      </c>
    </row>
    <row r="24" spans="3:5" ht="12.75">
      <c r="C24" s="4" t="s">
        <v>17</v>
      </c>
      <c r="D24" s="5">
        <f>(((D19/+D$11)*206)*D14)/60</f>
        <v>28.03888888888889</v>
      </c>
      <c r="E24" s="5">
        <f>D24*60*24/360</f>
        <v>112.15555555555555</v>
      </c>
    </row>
    <row r="25" spans="3:5" ht="12.75">
      <c r="C25" s="4" t="s">
        <v>18</v>
      </c>
      <c r="D25" s="5">
        <f>(((D20/+D$11)*206)*D15)/60</f>
        <v>20.6</v>
      </c>
      <c r="E25" s="5">
        <f>D25*60*24/360</f>
        <v>82.4</v>
      </c>
    </row>
    <row r="26" spans="3:5" ht="12.75">
      <c r="C26" s="4" t="s">
        <v>19</v>
      </c>
      <c r="D26" s="5">
        <f>D24/D14</f>
        <v>0.05607777777777778</v>
      </c>
      <c r="E26" s="5">
        <f>D26*60*24/360</f>
        <v>0.22431111111111113</v>
      </c>
    </row>
    <row r="27" spans="3:5" ht="12.75">
      <c r="C27" s="4" t="s">
        <v>20</v>
      </c>
      <c r="D27" s="5">
        <f>D25/D15</f>
        <v>0.07103448275862069</v>
      </c>
      <c r="E27" s="5">
        <f>D27*60*24/360</f>
        <v>0.28413793103448276</v>
      </c>
    </row>
    <row r="29" ht="12.75">
      <c r="C29" s="1" t="s">
        <v>14</v>
      </c>
    </row>
    <row r="30" spans="5:6" ht="12.75">
      <c r="E30" s="12" t="s">
        <v>29</v>
      </c>
      <c r="F30" s="12" t="s">
        <v>30</v>
      </c>
    </row>
    <row r="31" spans="3:7" ht="13.5" thickBot="1">
      <c r="C31" s="3" t="s">
        <v>21</v>
      </c>
      <c r="D31" s="3">
        <v>1</v>
      </c>
      <c r="E31" s="5">
        <f ca="1">INDIRECT(IF($D$31=0,"e26","e27"))</f>
        <v>0.28413793103448276</v>
      </c>
      <c r="F31" s="5">
        <f ca="1">INDIRECT(IF($D$31=1,"e26","e27"))</f>
        <v>0.22431111111111113</v>
      </c>
      <c r="G31" s="14" t="s">
        <v>67</v>
      </c>
    </row>
    <row r="32" spans="5:7" ht="13.5" thickBot="1">
      <c r="E32" s="5">
        <f ca="1">INDIRECT(IF($D$31=0,"d26","d27"))</f>
        <v>0.07103448275862069</v>
      </c>
      <c r="F32" s="5">
        <f ca="1">INDIRECT(IF($D$31=1,"d26","d27"))</f>
        <v>0.05607777777777778</v>
      </c>
      <c r="G32" s="14" t="s">
        <v>68</v>
      </c>
    </row>
    <row r="33" spans="3:6" ht="12.75">
      <c r="C33" s="3" t="s">
        <v>34</v>
      </c>
      <c r="D33" s="3">
        <v>20.25</v>
      </c>
      <c r="E33" s="13">
        <f>RADIANS(D33)</f>
        <v>0.3534291735288517</v>
      </c>
      <c r="F33" s="13" t="s">
        <v>24</v>
      </c>
    </row>
    <row r="34" spans="3:6" ht="12.75">
      <c r="C34" s="3" t="s">
        <v>70</v>
      </c>
      <c r="D34" s="3">
        <v>40.5</v>
      </c>
      <c r="E34" s="13">
        <f>RADIANS(D34)</f>
        <v>0.7068583470577035</v>
      </c>
      <c r="F34" s="13" t="s">
        <v>24</v>
      </c>
    </row>
    <row r="36" ht="12.75">
      <c r="C36" s="1" t="s">
        <v>15</v>
      </c>
    </row>
    <row r="38" spans="3:7" ht="12.75">
      <c r="C38" s="3" t="s">
        <v>66</v>
      </c>
      <c r="D38" s="9">
        <v>1</v>
      </c>
      <c r="E38" s="4" t="s">
        <v>25</v>
      </c>
      <c r="F38" s="10">
        <f>D41/E$31</f>
        <v>633.495145631068</v>
      </c>
      <c r="G38" s="4"/>
    </row>
    <row r="39" spans="3:7" ht="12.75">
      <c r="C39" s="3" t="s">
        <v>65</v>
      </c>
      <c r="D39" s="9">
        <v>2.3</v>
      </c>
      <c r="E39" s="4" t="s">
        <v>38</v>
      </c>
      <c r="F39" s="4">
        <f>(D39*F$31)/(F38*E$31)</f>
        <v>0.0028661975308641977</v>
      </c>
      <c r="G39" s="4" t="s">
        <v>24</v>
      </c>
    </row>
    <row r="40" spans="3:7" ht="12.75">
      <c r="C40" s="4" t="s">
        <v>35</v>
      </c>
      <c r="D40" s="5">
        <f>D39/COS(E$33)</f>
        <v>2.4515255171681014</v>
      </c>
      <c r="E40" s="4" t="s">
        <v>38</v>
      </c>
      <c r="F40" s="4">
        <f>(D40*F$31)/(F38*E$31)</f>
        <v>0.0030550245148512124</v>
      </c>
      <c r="G40" s="4" t="s">
        <v>24</v>
      </c>
    </row>
    <row r="41" spans="3:7" ht="12.75">
      <c r="C41" s="3" t="s">
        <v>95</v>
      </c>
      <c r="D41" s="9">
        <v>180</v>
      </c>
      <c r="E41" s="7" t="s">
        <v>23</v>
      </c>
      <c r="F41" s="11">
        <f>F40*21600/(2*3.14159265359)</f>
        <v>10.502400660597889</v>
      </c>
      <c r="G41" s="7" t="s">
        <v>33</v>
      </c>
    </row>
    <row r="42" spans="5:7" ht="12.75">
      <c r="E42" s="7" t="s">
        <v>27</v>
      </c>
      <c r="F42" s="11">
        <f>(F41*2)/(F$32+E$32)</f>
        <v>165.24606857401514</v>
      </c>
      <c r="G42" s="7" t="s">
        <v>26</v>
      </c>
    </row>
    <row r="43" spans="5:7" ht="12.75">
      <c r="E43" s="7" t="str">
        <f>IF(D38,"Arriba","Abajo")</f>
        <v>Arriba</v>
      </c>
      <c r="F43" s="7" t="s">
        <v>31</v>
      </c>
      <c r="G43" s="7"/>
    </row>
    <row r="45" ht="12.75">
      <c r="C45" s="1" t="s">
        <v>16</v>
      </c>
    </row>
    <row r="47" spans="3:7" ht="12.75">
      <c r="C47" s="3" t="s">
        <v>66</v>
      </c>
      <c r="D47" s="3">
        <v>1</v>
      </c>
      <c r="E47" s="4" t="s">
        <v>25</v>
      </c>
      <c r="F47" s="10">
        <f>D49/E$31</f>
        <v>658.1310679611651</v>
      </c>
      <c r="G47" s="4"/>
    </row>
    <row r="48" spans="3:7" ht="12.75">
      <c r="C48" s="3" t="s">
        <v>64</v>
      </c>
      <c r="D48" s="3">
        <v>0.3</v>
      </c>
      <c r="E48" s="4" t="s">
        <v>22</v>
      </c>
      <c r="F48" s="4">
        <f>(D48*F$31)/(F47*E$31)</f>
        <v>0.0003598573975044563</v>
      </c>
      <c r="G48" s="4" t="s">
        <v>24</v>
      </c>
    </row>
    <row r="49" spans="3:7" ht="12.75">
      <c r="C49" s="3" t="s">
        <v>95</v>
      </c>
      <c r="D49" s="3">
        <v>187</v>
      </c>
      <c r="E49" s="7" t="s">
        <v>23</v>
      </c>
      <c r="F49" s="11">
        <f>F48*21600/(2*3.14159265359)</f>
        <v>1.2370986062139355</v>
      </c>
      <c r="G49" s="7" t="s">
        <v>33</v>
      </c>
    </row>
    <row r="50" spans="5:7" ht="12.75">
      <c r="E50" s="7" t="s">
        <v>27</v>
      </c>
      <c r="F50" s="11">
        <f>(F49*2)/(E$32+F32)</f>
        <v>19.46466219691992</v>
      </c>
      <c r="G50" s="7" t="s">
        <v>28</v>
      </c>
    </row>
    <row r="51" spans="5:7" ht="12.75">
      <c r="E51" s="7" t="str">
        <f>IF(D47,"Este","Oeste")</f>
        <v>Este</v>
      </c>
      <c r="F51" s="7" t="s">
        <v>32</v>
      </c>
      <c r="G51" s="7"/>
    </row>
    <row r="52" spans="5:7" ht="12.75">
      <c r="E52" s="11" t="s">
        <v>36</v>
      </c>
      <c r="F52" s="11">
        <f>F50*COS(E$33)</f>
        <v>18.261577429808177</v>
      </c>
      <c r="G52" s="11" t="str">
        <f>CONCATENATE("pixels a ",TEXT(D33,"Estándar")," grado(s)")</f>
        <v>pixels a 20,25 grado(s)</v>
      </c>
    </row>
    <row r="53" spans="5:7" ht="12.75">
      <c r="E53" s="11" t="s">
        <v>71</v>
      </c>
      <c r="F53" s="11">
        <f>F50*COS((3.14159265359/2)-E$34)</f>
        <v>12.641286875194417</v>
      </c>
      <c r="G53" s="11" t="str">
        <f>CONCATENATE("pixels a ",TEXT(D34,"Estándar")," grado(s)")</f>
        <v>pixels a 40,5 grado(s)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Lunático Astronomía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Alemany</dc:creator>
  <cp:keywords/>
  <dc:description/>
  <cp:lastModifiedBy>Trabajo</cp:lastModifiedBy>
  <cp:lastPrinted>2002-07-15T13:11:23Z</cp:lastPrinted>
  <dcterms:created xsi:type="dcterms:W3CDTF">2002-07-15T11:41:00Z</dcterms:created>
  <dcterms:modified xsi:type="dcterms:W3CDTF">2006-11-15T17:54:22Z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